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EOTTO\Desktop\"/>
    </mc:Choice>
  </mc:AlternateContent>
  <bookViews>
    <workbookView xWindow="0" yWindow="0" windowWidth="28800" windowHeight="12700" activeTab="1"/>
  </bookViews>
  <sheets>
    <sheet name="NHV_CZ Calculations" sheetId="1" r:id="rId1"/>
    <sheet name="NHV_Dil Calculation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 s="1"/>
  <c r="G20" i="3"/>
  <c r="D20" i="3"/>
  <c r="D21" i="3"/>
  <c r="G21" i="3"/>
  <c r="G22" i="3" l="1"/>
  <c r="D22" i="3"/>
  <c r="D26" i="3" l="1"/>
  <c r="G18" i="1"/>
  <c r="G19" i="1" l="1"/>
  <c r="D23" i="1" s="1"/>
</calcChain>
</file>

<file path=xl/sharedStrings.xml><?xml version="1.0" encoding="utf-8"?>
<sst xmlns="http://schemas.openxmlformats.org/spreadsheetml/2006/main" count="78" uniqueCount="43">
  <si>
    <t>Composition</t>
  </si>
  <si>
    <t>Vent Gas Net Heating Value (NHV) Determination Method :</t>
  </si>
  <si>
    <r>
      <t>Premixed Air Volumetric Flow (SCF), Q</t>
    </r>
    <r>
      <rPr>
        <b/>
        <vertAlign val="subscript"/>
        <sz val="11"/>
        <color theme="1"/>
        <rFont val="Calibri"/>
        <family val="2"/>
        <scheme val="minor"/>
      </rPr>
      <t>a,premix</t>
    </r>
    <r>
      <rPr>
        <b/>
        <sz val="11"/>
        <color theme="1"/>
        <rFont val="Calibri"/>
        <family val="2"/>
        <scheme val="minor"/>
      </rPr>
      <t xml:space="preserve"> :</t>
    </r>
  </si>
  <si>
    <t>1) General Inputs</t>
  </si>
  <si>
    <r>
      <t>Vent Gas Volumetric Flow (SCF), Q</t>
    </r>
    <r>
      <rPr>
        <b/>
        <vertAlign val="subscript"/>
        <sz val="11"/>
        <color theme="1"/>
        <rFont val="Calibri"/>
        <family val="2"/>
        <scheme val="minor"/>
      </rPr>
      <t xml:space="preserve">vg </t>
    </r>
    <r>
      <rPr>
        <b/>
        <sz val="11"/>
        <color theme="1"/>
        <rFont val="Calibri"/>
        <family val="2"/>
        <scheme val="minor"/>
      </rPr>
      <t xml:space="preserve"> :</t>
    </r>
  </si>
  <si>
    <r>
      <t>Steam Volumetric Flow (SCF), Q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 :</t>
    </r>
  </si>
  <si>
    <r>
      <t>Volume Fraction of H2 in Vent Gas, X</t>
    </r>
    <r>
      <rPr>
        <b/>
        <vertAlign val="subscript"/>
        <sz val="11"/>
        <color theme="1"/>
        <rFont val="Calibri"/>
        <family val="2"/>
        <scheme val="minor"/>
      </rPr>
      <t>H2</t>
    </r>
    <r>
      <rPr>
        <b/>
        <sz val="11"/>
        <color theme="1"/>
        <rFont val="Calibri"/>
        <family val="2"/>
        <scheme val="minor"/>
      </rPr>
      <t xml:space="preserve">  :</t>
    </r>
  </si>
  <si>
    <t>Component in Vent Gas, i</t>
  </si>
  <si>
    <r>
      <t>Measured Net Heating Value of Vent Gas (BTU/SCF), NHV</t>
    </r>
    <r>
      <rPr>
        <b/>
        <vertAlign val="subscript"/>
        <sz val="11"/>
        <color theme="1"/>
        <rFont val="Calibri"/>
        <family val="2"/>
        <scheme val="minor"/>
      </rPr>
      <t xml:space="preserve">vg,meas </t>
    </r>
    <r>
      <rPr>
        <b/>
        <sz val="11"/>
        <color theme="1"/>
        <rFont val="Calibri"/>
        <family val="2"/>
        <scheme val="minor"/>
      </rPr>
      <t xml:space="preserve"> :</t>
    </r>
  </si>
  <si>
    <r>
      <t>Volume Fraction of Component in Vent Gas, X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 :</t>
    </r>
  </si>
  <si>
    <t>H2</t>
  </si>
  <si>
    <t>CH4</t>
  </si>
  <si>
    <t>C2H4</t>
  </si>
  <si>
    <t>C2H6</t>
  </si>
  <si>
    <t>N2</t>
  </si>
  <si>
    <t>2a) Aditional Inputs If 'Calorimeter' Chosen in Cell C6</t>
  </si>
  <si>
    <t>2b) Aditional Inputs If 'Composition' Chosen in Cell C6</t>
  </si>
  <si>
    <r>
      <t>Net Heating Value of Component (BTU/SCF), NHV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 :</t>
    </r>
  </si>
  <si>
    <t>CO</t>
  </si>
  <si>
    <t>CO2</t>
  </si>
  <si>
    <t>C3H8</t>
  </si>
  <si>
    <t>C3H6</t>
  </si>
  <si>
    <t>C4H10</t>
  </si>
  <si>
    <t>3a) Calculation Output If 'Calorimeter' Chosen in Cell C6</t>
  </si>
  <si>
    <t>General Notes :</t>
  </si>
  <si>
    <t>ii) Measured NHV needs to be corrected to account for the higher NHV contribution from H2.</t>
  </si>
  <si>
    <r>
      <t>Combustion Zone Net Heating Value (BTU/SCF), NHV</t>
    </r>
    <r>
      <rPr>
        <b/>
        <vertAlign val="subscript"/>
        <sz val="11"/>
        <color theme="1"/>
        <rFont val="Calibri"/>
        <family val="2"/>
        <scheme val="minor"/>
      </rPr>
      <t>CZ</t>
    </r>
    <r>
      <rPr>
        <b/>
        <sz val="11"/>
        <color theme="1"/>
        <rFont val="Calibri"/>
        <family val="2"/>
        <scheme val="minor"/>
      </rPr>
      <t xml:space="preserve">  :</t>
    </r>
  </si>
  <si>
    <r>
      <t>Calculated Net Heating Value of Vent Gas (BTU/SCF), NHV</t>
    </r>
    <r>
      <rPr>
        <b/>
        <vertAlign val="subscript"/>
        <sz val="11"/>
        <color theme="1"/>
        <rFont val="Calibri"/>
        <family val="2"/>
        <scheme val="minor"/>
      </rPr>
      <t xml:space="preserve">vg </t>
    </r>
    <r>
      <rPr>
        <b/>
        <sz val="11"/>
        <color theme="1"/>
        <rFont val="Calibri"/>
        <family val="2"/>
        <scheme val="minor"/>
      </rPr>
      <t xml:space="preserve"> :</t>
    </r>
  </si>
  <si>
    <t>4) Final Calculated Combustion Zone Net Heating Value of Flare</t>
  </si>
  <si>
    <t>iii) Use 1212 BTU/SCF for H2 NHV base on previous empirical studies</t>
  </si>
  <si>
    <r>
      <t>H2 Corrected Net Heating Value of Vent Gas (BTU/SCF), NHV</t>
    </r>
    <r>
      <rPr>
        <b/>
        <vertAlign val="subscript"/>
        <sz val="11"/>
        <color theme="1"/>
        <rFont val="Calibri"/>
        <family val="2"/>
        <scheme val="minor"/>
      </rPr>
      <t>vg</t>
    </r>
    <r>
      <rPr>
        <b/>
        <sz val="11"/>
        <color theme="1"/>
        <rFont val="Calibri"/>
        <family val="2"/>
        <scheme val="minor"/>
      </rPr>
      <t xml:space="preserve"> :</t>
    </r>
  </si>
  <si>
    <r>
      <t>Perimeter Air Volumetric Flow (SCF), Q</t>
    </r>
    <r>
      <rPr>
        <b/>
        <vertAlign val="subscript"/>
        <sz val="11"/>
        <color theme="1"/>
        <rFont val="Calibri"/>
        <family val="2"/>
        <scheme val="minor"/>
      </rPr>
      <t>a,perimeter</t>
    </r>
    <r>
      <rPr>
        <b/>
        <sz val="11"/>
        <color theme="1"/>
        <rFont val="Calibri"/>
        <family val="2"/>
        <scheme val="minor"/>
      </rPr>
      <t xml:space="preserve"> :</t>
    </r>
  </si>
  <si>
    <t>Effectiive diameter of the unobstructed area of the flare tip vent gas flow (ft), Diam :</t>
  </si>
  <si>
    <r>
      <t>Unobstructed area of the flare tip vent gas flow (ft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), Area :</t>
    </r>
  </si>
  <si>
    <t>3b) Calculation Output If 'Composition' Chosen in Cell C6</t>
  </si>
  <si>
    <r>
      <t>Flare NHV</t>
    </r>
    <r>
      <rPr>
        <b/>
        <u/>
        <vertAlign val="subscript"/>
        <sz val="14"/>
        <color theme="1"/>
        <rFont val="Calibri"/>
        <family val="2"/>
        <scheme val="minor"/>
      </rPr>
      <t>dil</t>
    </r>
    <r>
      <rPr>
        <b/>
        <u/>
        <sz val="14"/>
        <color theme="1"/>
        <rFont val="Calibri"/>
        <family val="2"/>
        <scheme val="minor"/>
      </rPr>
      <t xml:space="preserve"> Calculations</t>
    </r>
  </si>
  <si>
    <r>
      <t>Flare NHV</t>
    </r>
    <r>
      <rPr>
        <b/>
        <u/>
        <vertAlign val="subscript"/>
        <sz val="14"/>
        <color theme="1"/>
        <rFont val="Calibri"/>
        <family val="2"/>
        <scheme val="minor"/>
      </rPr>
      <t>CZ</t>
    </r>
    <r>
      <rPr>
        <b/>
        <u/>
        <sz val="14"/>
        <color theme="1"/>
        <rFont val="Calibri"/>
        <family val="2"/>
        <scheme val="minor"/>
      </rPr>
      <t xml:space="preserve"> Calculations</t>
    </r>
  </si>
  <si>
    <t>4) Final Calculated Combustion Zone Net Heating Value Dilution Parameter of Flare</t>
  </si>
  <si>
    <r>
      <t>Combustion Zone Net Heating Value Dilution Parameter (BTU/ft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), NHV</t>
    </r>
    <r>
      <rPr>
        <b/>
        <vertAlign val="subscript"/>
        <sz val="11"/>
        <color theme="1"/>
        <rFont val="Calibri"/>
        <family val="2"/>
        <scheme val="minor"/>
      </rPr>
      <t>dil</t>
    </r>
    <r>
      <rPr>
        <b/>
        <sz val="11"/>
        <color theme="1"/>
        <rFont val="Calibri"/>
        <family val="2"/>
        <scheme val="minor"/>
      </rPr>
      <t xml:space="preserve">  :</t>
    </r>
  </si>
  <si>
    <r>
      <t>*Use NHV</t>
    </r>
    <r>
      <rPr>
        <b/>
        <vertAlign val="subscript"/>
        <sz val="12"/>
        <color rgb="FFFF0000"/>
        <rFont val="Calibri"/>
        <family val="2"/>
        <scheme val="minor"/>
      </rPr>
      <t>dil</t>
    </r>
    <r>
      <rPr>
        <b/>
        <sz val="12"/>
        <color rgb="FFFF0000"/>
        <rFont val="Calibri"/>
        <family val="2"/>
        <scheme val="minor"/>
      </rPr>
      <t xml:space="preserve"> calculations for Air Assisted Flares and Steam Assisted Flares &lt; 9'' Diameter</t>
    </r>
  </si>
  <si>
    <r>
      <t>*Note that only use NHV</t>
    </r>
    <r>
      <rPr>
        <b/>
        <vertAlign val="subscript"/>
        <sz val="12"/>
        <color rgb="FFFF0000"/>
        <rFont val="Calibri"/>
        <family val="2"/>
        <scheme val="minor"/>
      </rPr>
      <t>CZ</t>
    </r>
    <r>
      <rPr>
        <b/>
        <sz val="12"/>
        <color rgb="FFFF0000"/>
        <rFont val="Calibri"/>
        <family val="2"/>
        <scheme val="minor"/>
      </rPr>
      <t xml:space="preserve"> calculations for Steam Assisted Flares =&gt; 9'' Diameter, otherwise, use NHV</t>
    </r>
    <r>
      <rPr>
        <b/>
        <vertAlign val="subscript"/>
        <sz val="12"/>
        <color rgb="FFFF0000"/>
        <rFont val="Calibri"/>
        <family val="2"/>
        <scheme val="minor"/>
      </rPr>
      <t>dil</t>
    </r>
  </si>
  <si>
    <t>i) For all paramters involving SCF, the temperatuer and pressure are at 68°F and 1 atm</t>
  </si>
  <si>
    <t>i) For all paramters involving volume, the temperature and pressure are at 68°F and 1 atm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</si>
</sst>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vertAlign val="subscript"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bscript"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</cellStyleXfs>
  <cellXfs count="31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0" fillId="0" borderId="0" xfId="0"/>
    <xf numFmtId="0" fontId="0" fillId="0" borderId="0" xfId="0" applyBorder="1"/>
    <xf numFmtId="0" fontId="5" fillId="0" borderId="0" xfId="0" applyFont="1" applyBorder="1"/>
    <xf numFmtId="0" fontId="0" fillId="0" borderId="7" xfId="0" applyBorder="1"/>
    <xf numFmtId="0" fontId="8" fillId="0" borderId="4" xfId="0" applyFont="1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4" fontId="9" fillId="6" borderId="2" xfId="2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4" borderId="16" xfId="0" applyFont="1" applyFill="1" applyBorder="1" applyAlignment="1">
      <alignment vertical="center" wrapText="1"/>
    </xf>
    <xf numFmtId="0" fontId="1" fillId="2" borderId="3" xfId="1" applyBorder="1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2" fontId="10" fillId="5" borderId="3" xfId="1" applyNumberFormat="1" applyFont="1" applyFill="1" applyBorder="1" applyAlignment="1">
      <alignment horizontal="center" vertical="center"/>
    </xf>
    <xf numFmtId="4" fontId="3" fillId="3" borderId="3" xfId="3" applyNumberFormat="1" applyBorder="1" applyAlignment="1">
      <alignment horizontal="center" vertical="center"/>
    </xf>
    <xf numFmtId="0" fontId="7" fillId="0" borderId="0" xfId="0" applyFont="1" applyBorder="1"/>
    <xf numFmtId="0" fontId="11" fillId="0" borderId="0" xfId="0" applyFont="1" applyBorder="1"/>
    <xf numFmtId="164" fontId="10" fillId="5" borderId="3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/>
    <xf numFmtId="1" fontId="10" fillId="5" borderId="3" xfId="1" applyNumberFormat="1" applyFont="1" applyFill="1" applyBorder="1" applyAlignment="1">
      <alignment horizontal="center" vertical="center"/>
    </xf>
  </cellXfs>
  <cellStyles count="4">
    <cellStyle name="Calculation" xfId="3" builtinId="22"/>
    <cellStyle name="Input" xfId="1" builtinId="20"/>
    <cellStyle name="Normal" xfId="0" builtinId="0"/>
    <cellStyle name="Output" xfId="2" builtinId="21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3</xdr:row>
      <xdr:rowOff>76200</xdr:rowOff>
    </xdr:from>
    <xdr:to>
      <xdr:col>6</xdr:col>
      <xdr:colOff>190025</xdr:colOff>
      <xdr:row>8</xdr:row>
      <xdr:rowOff>47495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1225" y="266700"/>
          <a:ext cx="3800000" cy="103809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3</xdr:row>
      <xdr:rowOff>76200</xdr:rowOff>
    </xdr:from>
    <xdr:to>
      <xdr:col>6</xdr:col>
      <xdr:colOff>275627</xdr:colOff>
      <xdr:row>7</xdr:row>
      <xdr:rowOff>142757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695325"/>
          <a:ext cx="4780952" cy="94285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Q30"/>
  <sheetViews>
    <sheetView showGridLines="0" zoomScale="115" zoomScaleNormal="115" workbookViewId="0">
      <selection activeCell="G13" sqref="G13:P13"/>
    </sheetView>
  </sheetViews>
  <sheetFormatPr defaultRowHeight="14.5" x14ac:dyDescent="0.35"/>
  <cols>
    <col min="1" max="1" width="6.81640625" customWidth="1"/>
    <col min="2" max="2" width="4.1796875" style="2" customWidth="1"/>
    <col min="3" max="3" width="60.1796875" customWidth="1"/>
    <col min="4" max="4" width="13.1796875" customWidth="1"/>
    <col min="6" max="6" width="55" customWidth="1"/>
    <col min="7" max="15" width="9.81640625" customWidth="1"/>
    <col min="17" max="17" width="5" customWidth="1"/>
  </cols>
  <sheetData>
    <row r="1" spans="2:17" ht="17.5" x14ac:dyDescent="0.45">
      <c r="B1" s="29" t="s">
        <v>40</v>
      </c>
    </row>
    <row r="2" spans="2:17" s="2" customFormat="1" ht="20.5" x14ac:dyDescent="0.55000000000000004">
      <c r="B2" s="5"/>
      <c r="C2" s="6" t="s">
        <v>36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2:17" s="2" customFormat="1" x14ac:dyDescent="0.35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/>
    </row>
    <row r="4" spans="2:17" x14ac:dyDescent="0.35">
      <c r="B4" s="9"/>
      <c r="C4" s="4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</row>
    <row r="5" spans="2:17" ht="16.5" x14ac:dyDescent="0.35">
      <c r="B5" s="9"/>
      <c r="C5" s="19" t="s">
        <v>4</v>
      </c>
      <c r="D5" s="22">
        <v>11966.048320594437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</row>
    <row r="6" spans="2:17" ht="16.5" x14ac:dyDescent="0.35">
      <c r="B6" s="9"/>
      <c r="C6" s="19" t="s">
        <v>5</v>
      </c>
      <c r="D6" s="22">
        <v>21405.641849635344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</row>
    <row r="7" spans="2:17" ht="16.5" x14ac:dyDescent="0.35">
      <c r="B7" s="9"/>
      <c r="C7" s="19" t="s">
        <v>2</v>
      </c>
      <c r="D7" s="22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"/>
    </row>
    <row r="8" spans="2:17" x14ac:dyDescent="0.35">
      <c r="B8" s="9"/>
      <c r="C8" s="19" t="s">
        <v>1</v>
      </c>
      <c r="D8" s="22" t="s">
        <v>0</v>
      </c>
      <c r="E8" s="3"/>
      <c r="F8" s="3"/>
      <c r="G8" s="3"/>
      <c r="H8" s="3"/>
      <c r="I8" s="3"/>
      <c r="J8" s="3"/>
      <c r="K8" s="28"/>
      <c r="L8" s="28"/>
      <c r="M8" s="3"/>
      <c r="N8" s="3"/>
      <c r="O8" s="3"/>
      <c r="P8" s="3"/>
      <c r="Q8" s="10"/>
    </row>
    <row r="9" spans="2:17" ht="18" customHeight="1" x14ac:dyDescent="0.35">
      <c r="B9" s="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0"/>
    </row>
    <row r="10" spans="2:17" x14ac:dyDescent="0.35"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0"/>
    </row>
    <row r="11" spans="2:17" x14ac:dyDescent="0.35">
      <c r="B11" s="9"/>
      <c r="C11" s="4" t="s">
        <v>15</v>
      </c>
      <c r="D11" s="3"/>
      <c r="E11" s="3"/>
      <c r="F11" s="4" t="s">
        <v>16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10"/>
    </row>
    <row r="12" spans="2:17" ht="18" customHeight="1" x14ac:dyDescent="0.35">
      <c r="B12" s="9"/>
      <c r="C12" s="1" t="s">
        <v>8</v>
      </c>
      <c r="D12" s="20">
        <v>350</v>
      </c>
      <c r="E12" s="3"/>
      <c r="F12" s="1" t="s">
        <v>7</v>
      </c>
      <c r="G12" s="22" t="s">
        <v>10</v>
      </c>
      <c r="H12" s="22" t="s">
        <v>14</v>
      </c>
      <c r="I12" s="22" t="s">
        <v>18</v>
      </c>
      <c r="J12" s="22" t="s">
        <v>11</v>
      </c>
      <c r="K12" s="22" t="s">
        <v>19</v>
      </c>
      <c r="L12" s="22" t="s">
        <v>12</v>
      </c>
      <c r="M12" s="22" t="s">
        <v>20</v>
      </c>
      <c r="N12" s="22" t="s">
        <v>21</v>
      </c>
      <c r="O12" s="22" t="s">
        <v>22</v>
      </c>
      <c r="P12" s="22" t="s">
        <v>13</v>
      </c>
      <c r="Q12" s="10"/>
    </row>
    <row r="13" spans="2:17" ht="16.5" x14ac:dyDescent="0.35">
      <c r="B13" s="9"/>
      <c r="C13" s="1" t="s">
        <v>6</v>
      </c>
      <c r="D13" s="20">
        <v>0.12</v>
      </c>
      <c r="E13" s="3"/>
      <c r="F13" s="1" t="s">
        <v>9</v>
      </c>
      <c r="G13" s="27">
        <v>0</v>
      </c>
      <c r="H13" s="27">
        <v>0.81549999999999989</v>
      </c>
      <c r="I13" s="27">
        <v>0</v>
      </c>
      <c r="J13" s="27">
        <v>3.6900000000000002E-2</v>
      </c>
      <c r="K13" s="27">
        <v>0</v>
      </c>
      <c r="L13" s="27">
        <v>0</v>
      </c>
      <c r="M13" s="27">
        <v>0</v>
      </c>
      <c r="N13" s="27">
        <v>0.14760000000000001</v>
      </c>
      <c r="O13" s="27">
        <v>0</v>
      </c>
      <c r="P13" s="27">
        <v>0</v>
      </c>
      <c r="Q13" s="10"/>
    </row>
    <row r="14" spans="2:17" ht="16.5" x14ac:dyDescent="0.35">
      <c r="B14" s="9"/>
      <c r="C14" s="3"/>
      <c r="D14" s="3"/>
      <c r="E14" s="3"/>
      <c r="F14" s="1" t="s">
        <v>17</v>
      </c>
      <c r="G14" s="30">
        <v>1212</v>
      </c>
      <c r="H14" s="30">
        <v>0</v>
      </c>
      <c r="I14" s="30">
        <v>316.13332196259023</v>
      </c>
      <c r="J14" s="30">
        <v>895.21865938939106</v>
      </c>
      <c r="K14" s="30">
        <v>0</v>
      </c>
      <c r="L14" s="30">
        <v>1476.2736748346504</v>
      </c>
      <c r="M14" s="30">
        <v>2280.8871453749503</v>
      </c>
      <c r="N14" s="30">
        <v>2149.9035571474592</v>
      </c>
      <c r="O14" s="30">
        <v>2955.5018666969886</v>
      </c>
      <c r="P14" s="30">
        <v>1593.4695169329314</v>
      </c>
      <c r="Q14" s="10"/>
    </row>
    <row r="15" spans="2:17" x14ac:dyDescent="0.35">
      <c r="B15" s="17"/>
      <c r="C15" s="16"/>
      <c r="D15" s="16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8"/>
    </row>
    <row r="16" spans="2:17" x14ac:dyDescent="0.35"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0"/>
    </row>
    <row r="17" spans="2:17" x14ac:dyDescent="0.35">
      <c r="B17" s="9"/>
      <c r="C17" s="4" t="s">
        <v>23</v>
      </c>
      <c r="D17" s="3"/>
      <c r="E17" s="3"/>
      <c r="F17" s="4" t="s">
        <v>34</v>
      </c>
      <c r="G17" s="3"/>
      <c r="H17" s="3"/>
      <c r="I17" s="3"/>
      <c r="J17" s="3"/>
      <c r="K17" s="3"/>
      <c r="L17" s="3"/>
      <c r="N17" s="3"/>
      <c r="O17" s="3"/>
      <c r="P17" s="3"/>
      <c r="Q17" s="10"/>
    </row>
    <row r="18" spans="2:17" ht="19.5" customHeight="1" x14ac:dyDescent="0.35">
      <c r="B18" s="9"/>
      <c r="C18" s="1" t="s">
        <v>30</v>
      </c>
      <c r="D18" s="24" t="str">
        <f>IF(D8="Calorimeter",D12+938*D13,"")</f>
        <v/>
      </c>
      <c r="E18" s="3"/>
      <c r="F18" s="1" t="s">
        <v>27</v>
      </c>
      <c r="G18" s="24">
        <f>IF(D8="Composition",SUMPRODUCT(G13:P13,G14:P14)/SUM(G13:P13),"")</f>
        <v>350.35933356643352</v>
      </c>
      <c r="H18" s="3"/>
      <c r="I18" s="3"/>
      <c r="J18" s="3"/>
      <c r="K18" s="3"/>
      <c r="L18" s="3"/>
      <c r="M18" s="3"/>
      <c r="N18" s="3"/>
      <c r="O18" s="3"/>
      <c r="P18" s="3"/>
      <c r="Q18" s="10"/>
    </row>
    <row r="19" spans="2:17" ht="16.5" x14ac:dyDescent="0.35">
      <c r="B19" s="9"/>
      <c r="C19" s="1" t="s">
        <v>26</v>
      </c>
      <c r="D19" s="24" t="str">
        <f>IF(D8="Calorimeter",(D5*D18)/(D5+D6+D7),"")</f>
        <v/>
      </c>
      <c r="E19" s="3"/>
      <c r="F19" s="1" t="s">
        <v>26</v>
      </c>
      <c r="G19" s="24">
        <f>IF(G18="","",(D5*G18)/(D5+D6+D7))</f>
        <v>125.62794073784072</v>
      </c>
      <c r="H19" s="3"/>
      <c r="I19" s="3"/>
      <c r="J19" s="3"/>
      <c r="K19" s="3"/>
      <c r="L19" s="3"/>
      <c r="M19" s="3"/>
      <c r="N19" s="3"/>
      <c r="O19" s="3"/>
      <c r="P19" s="3"/>
      <c r="Q19" s="10"/>
    </row>
    <row r="20" spans="2:17" s="2" customFormat="1" x14ac:dyDescent="0.35"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0"/>
    </row>
    <row r="21" spans="2:17" s="2" customFormat="1" x14ac:dyDescent="0.35">
      <c r="B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0"/>
    </row>
    <row r="22" spans="2:17" x14ac:dyDescent="0.35">
      <c r="B22" s="9"/>
      <c r="C22" s="4" t="s">
        <v>28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0"/>
    </row>
    <row r="23" spans="2:17" ht="18.5" x14ac:dyDescent="0.35">
      <c r="B23" s="9"/>
      <c r="C23" s="1" t="s">
        <v>26</v>
      </c>
      <c r="D23" s="14">
        <f>IF(D8="Calorimeter",D19,G19)</f>
        <v>125.62794073784072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0"/>
    </row>
    <row r="24" spans="2:17" s="2" customFormat="1" x14ac:dyDescent="0.35"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0"/>
    </row>
    <row r="25" spans="2:17" x14ac:dyDescent="0.3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7" spans="2:17" x14ac:dyDescent="0.35">
      <c r="C27" s="26" t="s">
        <v>24</v>
      </c>
    </row>
    <row r="28" spans="2:17" x14ac:dyDescent="0.35">
      <c r="C28" s="25" t="s">
        <v>41</v>
      </c>
    </row>
    <row r="29" spans="2:17" x14ac:dyDescent="0.35">
      <c r="C29" s="25" t="s">
        <v>25</v>
      </c>
    </row>
    <row r="30" spans="2:17" x14ac:dyDescent="0.35">
      <c r="C30" s="25" t="s">
        <v>29</v>
      </c>
    </row>
  </sheetData>
  <conditionalFormatting sqref="D12:D13">
    <cfRule type="expression" dxfId="11" priority="7">
      <formula>IF($D$8="Composition",TRUE,FALSE)</formula>
    </cfRule>
  </conditionalFormatting>
  <conditionalFormatting sqref="G12:O14">
    <cfRule type="expression" dxfId="10" priority="6">
      <formula>IF($D$8="Calorimeter",TRUE,FALSE)</formula>
    </cfRule>
  </conditionalFormatting>
  <conditionalFormatting sqref="P12:P14">
    <cfRule type="expression" dxfId="9" priority="5">
      <formula>IF($D$8="Calorimeter",TRUE,FALSE)</formula>
    </cfRule>
  </conditionalFormatting>
  <conditionalFormatting sqref="D18:D19">
    <cfRule type="expression" dxfId="8" priority="4">
      <formula>IF($D$8="Composition",TRUE,FALSE)</formula>
    </cfRule>
  </conditionalFormatting>
  <conditionalFormatting sqref="G18:G19">
    <cfRule type="expression" dxfId="7" priority="2">
      <formula>IF($D$8="Calorimeter",TRUE,FALSE)</formula>
    </cfRule>
  </conditionalFormatting>
  <dataValidations disablePrompts="1" count="1">
    <dataValidation type="list" allowBlank="1" showInputMessage="1" showErrorMessage="1" sqref="D8">
      <formula1>"Calorimeter,Composition"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Q33"/>
  <sheetViews>
    <sheetView showGridLines="0" tabSelected="1" zoomScaleNormal="100" workbookViewId="0">
      <selection activeCell="K29" sqref="K29"/>
    </sheetView>
  </sheetViews>
  <sheetFormatPr defaultColWidth="9.1796875" defaultRowHeight="14.5" x14ac:dyDescent="0.35"/>
  <cols>
    <col min="1" max="1" width="6.81640625" style="2" customWidth="1"/>
    <col min="2" max="2" width="4.1796875" style="2" customWidth="1"/>
    <col min="3" max="3" width="67.54296875" style="2" customWidth="1"/>
    <col min="4" max="4" width="13.1796875" style="2" customWidth="1"/>
    <col min="5" max="5" width="9.1796875" style="2"/>
    <col min="6" max="6" width="68.1796875" style="2" customWidth="1"/>
    <col min="7" max="15" width="9.81640625" style="2" customWidth="1"/>
    <col min="16" max="16" width="9.1796875" style="2"/>
    <col min="17" max="17" width="5" style="2" customWidth="1"/>
    <col min="18" max="16384" width="9.1796875" style="2"/>
  </cols>
  <sheetData>
    <row r="1" spans="2:17" ht="17.5" x14ac:dyDescent="0.45">
      <c r="B1" s="29" t="s">
        <v>39</v>
      </c>
    </row>
    <row r="2" spans="2:17" ht="20.5" x14ac:dyDescent="0.55000000000000004">
      <c r="B2" s="5"/>
      <c r="C2" s="6" t="s">
        <v>35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2:17" x14ac:dyDescent="0.35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/>
    </row>
    <row r="4" spans="2:17" x14ac:dyDescent="0.35">
      <c r="B4" s="9"/>
      <c r="C4" s="4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</row>
    <row r="5" spans="2:17" ht="16.5" x14ac:dyDescent="0.35">
      <c r="B5" s="9"/>
      <c r="C5" s="19" t="s">
        <v>4</v>
      </c>
      <c r="D5" s="22">
        <v>11705.916835364122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</row>
    <row r="6" spans="2:17" ht="16.5" x14ac:dyDescent="0.35">
      <c r="B6" s="9"/>
      <c r="C6" s="19" t="s">
        <v>5</v>
      </c>
      <c r="D6" s="22"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</row>
    <row r="7" spans="2:17" ht="16.5" x14ac:dyDescent="0.35">
      <c r="B7" s="9"/>
      <c r="C7" s="19" t="s">
        <v>2</v>
      </c>
      <c r="D7" s="22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"/>
    </row>
    <row r="8" spans="2:17" ht="16.5" x14ac:dyDescent="0.35">
      <c r="B8" s="9"/>
      <c r="C8" s="19" t="s">
        <v>31</v>
      </c>
      <c r="D8" s="22">
        <v>1195763.4412554917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</row>
    <row r="9" spans="2:17" ht="16.5" x14ac:dyDescent="0.35">
      <c r="B9" s="9"/>
      <c r="C9" s="19" t="s">
        <v>33</v>
      </c>
      <c r="D9" s="23">
        <v>3.1415926535897931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0"/>
    </row>
    <row r="10" spans="2:17" x14ac:dyDescent="0.35">
      <c r="B10" s="9"/>
      <c r="C10" s="19" t="s">
        <v>1</v>
      </c>
      <c r="D10" s="22" t="s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0"/>
    </row>
    <row r="11" spans="2:17" ht="18" customHeight="1" x14ac:dyDescent="0.35"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0"/>
    </row>
    <row r="12" spans="2:17" x14ac:dyDescent="0.35"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0"/>
    </row>
    <row r="13" spans="2:17" x14ac:dyDescent="0.35">
      <c r="B13" s="9"/>
      <c r="C13" s="4" t="s">
        <v>15</v>
      </c>
      <c r="D13" s="3"/>
      <c r="E13" s="3"/>
      <c r="F13" s="4" t="s">
        <v>16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10"/>
    </row>
    <row r="14" spans="2:17" ht="18" customHeight="1" x14ac:dyDescent="0.35">
      <c r="B14" s="9"/>
      <c r="C14" s="1" t="s">
        <v>8</v>
      </c>
      <c r="D14" s="21">
        <v>350</v>
      </c>
      <c r="E14" s="3"/>
      <c r="F14" s="1" t="s">
        <v>7</v>
      </c>
      <c r="G14" s="22" t="s">
        <v>10</v>
      </c>
      <c r="H14" s="22" t="s">
        <v>14</v>
      </c>
      <c r="I14" s="22" t="s">
        <v>18</v>
      </c>
      <c r="J14" s="22" t="s">
        <v>11</v>
      </c>
      <c r="K14" s="22" t="s">
        <v>19</v>
      </c>
      <c r="L14" s="22" t="s">
        <v>12</v>
      </c>
      <c r="M14" s="22" t="s">
        <v>20</v>
      </c>
      <c r="N14" s="22" t="s">
        <v>21</v>
      </c>
      <c r="O14" s="22" t="s">
        <v>22</v>
      </c>
      <c r="P14" s="22" t="s">
        <v>13</v>
      </c>
      <c r="Q14" s="10"/>
    </row>
    <row r="15" spans="2:17" ht="16.5" x14ac:dyDescent="0.35">
      <c r="B15" s="9"/>
      <c r="C15" s="1" t="s">
        <v>6</v>
      </c>
      <c r="D15" s="21">
        <v>0.1</v>
      </c>
      <c r="E15" s="3"/>
      <c r="F15" s="1" t="s">
        <v>9</v>
      </c>
      <c r="G15" s="23">
        <v>0</v>
      </c>
      <c r="H15" s="23">
        <v>0.81549999999999989</v>
      </c>
      <c r="I15" s="23">
        <v>0</v>
      </c>
      <c r="J15" s="23">
        <v>3.6900000000000002E-2</v>
      </c>
      <c r="K15" s="23">
        <v>0</v>
      </c>
      <c r="L15" s="23">
        <v>0</v>
      </c>
      <c r="M15" s="23">
        <v>0</v>
      </c>
      <c r="N15" s="23">
        <v>0.14760000000000001</v>
      </c>
      <c r="O15" s="23">
        <v>0</v>
      </c>
      <c r="P15" s="23">
        <v>0</v>
      </c>
      <c r="Q15" s="10"/>
    </row>
    <row r="16" spans="2:17" ht="16.5" x14ac:dyDescent="0.35">
      <c r="B16" s="9"/>
      <c r="C16" s="3"/>
      <c r="D16" s="3"/>
      <c r="E16" s="3"/>
      <c r="F16" s="1" t="s">
        <v>17</v>
      </c>
      <c r="G16" s="30">
        <v>1212</v>
      </c>
      <c r="H16" s="30">
        <v>0</v>
      </c>
      <c r="I16" s="30">
        <v>316.13332196259023</v>
      </c>
      <c r="J16" s="30">
        <v>895.21865938939106</v>
      </c>
      <c r="K16" s="30">
        <v>0</v>
      </c>
      <c r="L16" s="30">
        <v>1476.2736748346504</v>
      </c>
      <c r="M16" s="30">
        <v>2280.8871453749503</v>
      </c>
      <c r="N16" s="30">
        <v>2149.9035571474592</v>
      </c>
      <c r="O16" s="30">
        <v>2955.5018666969886</v>
      </c>
      <c r="P16" s="30">
        <v>1593.4695169329314</v>
      </c>
      <c r="Q16" s="10"/>
    </row>
    <row r="17" spans="2:17" x14ac:dyDescent="0.35">
      <c r="B17" s="17"/>
      <c r="C17" s="16"/>
      <c r="D17" s="16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8"/>
    </row>
    <row r="18" spans="2:17" x14ac:dyDescent="0.35"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0"/>
    </row>
    <row r="19" spans="2:17" x14ac:dyDescent="0.35">
      <c r="B19" s="9"/>
      <c r="C19" s="4" t="s">
        <v>23</v>
      </c>
      <c r="D19" s="3"/>
      <c r="E19" s="3"/>
      <c r="F19" s="4" t="s">
        <v>34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10"/>
    </row>
    <row r="20" spans="2:17" ht="27" customHeight="1" x14ac:dyDescent="0.35">
      <c r="B20" s="9"/>
      <c r="C20" s="1" t="s">
        <v>30</v>
      </c>
      <c r="D20" s="24" t="str">
        <f>IF(D10="Calorimeter",D14+938*D15,"")</f>
        <v/>
      </c>
      <c r="E20" s="3"/>
      <c r="F20" s="1" t="s">
        <v>27</v>
      </c>
      <c r="G20" s="24">
        <f>IF(D10="Composition",SUMPRODUCT(G15:P15,G16:P16)/SUM(G15:P15),"")</f>
        <v>350.35933356643352</v>
      </c>
      <c r="H20" s="3"/>
      <c r="I20" s="3"/>
      <c r="J20" s="3"/>
      <c r="K20" s="3"/>
      <c r="L20" s="3"/>
      <c r="M20" s="3"/>
      <c r="N20" s="3"/>
      <c r="O20" s="3"/>
      <c r="P20" s="3"/>
      <c r="Q20" s="10"/>
    </row>
    <row r="21" spans="2:17" ht="27" customHeight="1" x14ac:dyDescent="0.35">
      <c r="B21" s="9"/>
      <c r="C21" s="19" t="s">
        <v>32</v>
      </c>
      <c r="D21" s="24" t="str">
        <f>IF(D10="Calorimeter",2*((D9/PI())^0.5),"")</f>
        <v/>
      </c>
      <c r="E21" s="3"/>
      <c r="F21" s="19" t="s">
        <v>32</v>
      </c>
      <c r="G21" s="24">
        <f>IF(D10="Composition",2*((D9/PI())^0.5),"")</f>
        <v>2</v>
      </c>
      <c r="H21" s="3"/>
      <c r="I21" s="3"/>
      <c r="J21" s="3"/>
      <c r="K21" s="3"/>
      <c r="L21" s="3"/>
      <c r="M21" s="3"/>
      <c r="N21" s="3"/>
      <c r="O21" s="3"/>
      <c r="P21" s="3"/>
      <c r="Q21" s="10"/>
    </row>
    <row r="22" spans="2:17" ht="24.75" customHeight="1" x14ac:dyDescent="0.35">
      <c r="B22" s="9"/>
      <c r="C22" s="1" t="s">
        <v>38</v>
      </c>
      <c r="D22" s="24" t="str">
        <f>IF(D10="Calorimeter",(D5*D21*D20)/(D5+D6+D7+D8),"")</f>
        <v/>
      </c>
      <c r="E22" s="3"/>
      <c r="F22" s="1" t="s">
        <v>38</v>
      </c>
      <c r="G22" s="24">
        <f>IF(G20="","",(D5*G21*G20)/(D5+D6+D7+D8))</f>
        <v>6.7931781353140854</v>
      </c>
      <c r="H22" s="3"/>
      <c r="I22" s="3"/>
      <c r="J22" s="3"/>
      <c r="K22" s="3"/>
      <c r="L22" s="3"/>
      <c r="M22" s="3"/>
      <c r="N22" s="3"/>
      <c r="O22" s="3"/>
      <c r="P22" s="3"/>
      <c r="Q22" s="10"/>
    </row>
    <row r="23" spans="2:17" x14ac:dyDescent="0.35"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0"/>
    </row>
    <row r="24" spans="2:17" x14ac:dyDescent="0.35">
      <c r="B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0"/>
    </row>
    <row r="25" spans="2:17" x14ac:dyDescent="0.35">
      <c r="B25" s="9"/>
      <c r="C25" s="4" t="s">
        <v>37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0"/>
    </row>
    <row r="26" spans="2:17" ht="18.5" x14ac:dyDescent="0.35">
      <c r="B26" s="9"/>
      <c r="C26" s="1" t="s">
        <v>38</v>
      </c>
      <c r="D26" s="14">
        <f>IF(D10="Calorimeter",D22,G22)</f>
        <v>6.7931781353140854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0"/>
    </row>
    <row r="27" spans="2:17" x14ac:dyDescent="0.35"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0"/>
    </row>
    <row r="28" spans="2:17" x14ac:dyDescent="0.3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</row>
    <row r="30" spans="2:17" x14ac:dyDescent="0.35">
      <c r="C30" s="26" t="s">
        <v>24</v>
      </c>
    </row>
    <row r="31" spans="2:17" x14ac:dyDescent="0.35">
      <c r="C31" s="25" t="s">
        <v>42</v>
      </c>
    </row>
    <row r="32" spans="2:17" x14ac:dyDescent="0.35">
      <c r="C32" s="25" t="s">
        <v>25</v>
      </c>
    </row>
    <row r="33" spans="3:3" x14ac:dyDescent="0.35">
      <c r="C33" s="25" t="s">
        <v>29</v>
      </c>
    </row>
  </sheetData>
  <conditionalFormatting sqref="D14:D15">
    <cfRule type="expression" dxfId="6" priority="7">
      <formula>IF($D$10="Composition",TRUE,FALSE)</formula>
    </cfRule>
  </conditionalFormatting>
  <conditionalFormatting sqref="G14:O15">
    <cfRule type="expression" dxfId="5" priority="6">
      <formula>IF($D$10="Calorimeter",TRUE,FALSE)</formula>
    </cfRule>
  </conditionalFormatting>
  <conditionalFormatting sqref="P14:P15">
    <cfRule type="expression" dxfId="4" priority="5">
      <formula>IF($D$10="Calorimeter",TRUE,FALSE)</formula>
    </cfRule>
  </conditionalFormatting>
  <conditionalFormatting sqref="D20:D22">
    <cfRule type="expression" dxfId="3" priority="4">
      <formula>IF($D$10="Composition",TRUE,FALSE)</formula>
    </cfRule>
  </conditionalFormatting>
  <conditionalFormatting sqref="G20:G22">
    <cfRule type="expression" dxfId="2" priority="3">
      <formula>IF($D$10="Calorimeter",TRUE,FALSE)</formula>
    </cfRule>
  </conditionalFormatting>
  <conditionalFormatting sqref="G16:O16">
    <cfRule type="expression" dxfId="1" priority="2">
      <formula>IF($D$8="Calorimeter",TRUE,FALSE)</formula>
    </cfRule>
  </conditionalFormatting>
  <conditionalFormatting sqref="P16">
    <cfRule type="expression" dxfId="0" priority="1">
      <formula>IF($D$8="Calorimeter",TRUE,FALSE)</formula>
    </cfRule>
  </conditionalFormatting>
  <dataValidations count="3">
    <dataValidation type="list" allowBlank="1" showInputMessage="1" showErrorMessage="1" sqref="D10">
      <formula1>"Calorimeter,Composition"</formula1>
    </dataValidation>
    <dataValidation type="decimal" allowBlank="1" showInputMessage="1" showErrorMessage="1" sqref="D15">
      <formula1>1E-29</formula1>
      <formula2>1</formula2>
    </dataValidation>
    <dataValidation type="decimal" allowBlank="1" showInputMessage="1" showErrorMessage="1" sqref="G15:P15">
      <formula1>1E-31</formula1>
      <formula2>1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ad_x0020_Engineer xmlns="bb3f24ee-972b-482f-9714-79daac0b3bd1">
      <UserInfo>
        <DisplayName/>
        <AccountId>3412</AccountId>
        <AccountType/>
      </UserInfo>
    </Lead_x0020_Engineer>
    <Document_x0020_Topic xmlns="bb3f24ee-972b-482f-9714-79daac0b3bd1">Reference</Document_x0020_Topic>
    <Business xmlns="bb3f24ee-972b-482f-9714-79daac0b3bd1">Chemicals</Business>
    <Job_x0020_Status xmlns="bb3f24ee-972b-482f-9714-79daac0b3bd1">Active</Job_x0020_Status>
    <MPI xmlns="bb3f24ee-972b-482f-9714-79daac0b3bd1">Not Classified</MPI>
    <IconOverlay xmlns="http://schemas.microsoft.com/sharepoint/v4" xsi:nil="true"/>
    <Job_x0020_Title2 xmlns="bb3f24ee-972b-482f-9714-79daac0b3bd1">2021-EE-MGE-MGE Writeup Flare CZNHV-CXX</Job_x0020_Title2>
    <DocumentSetDescription xmlns="http://schemas.microsoft.com/sharepoint/v3" xsi:nil="true"/>
    <Job_x0020_Type xmlns="bb3f24ee-972b-482f-9714-79daac0b3bd1">Emissions Estimating</Job_x0020_Type>
    <RMG_x0020_Retention_x0020_Period xmlns="bb3f24ee-972b-482f-9714-79daac0b3bd1">3 years</RMG_x0020_Retention_x0020_Period>
    <TaxCatchAll xmlns="bb3f24ee-972b-482f-9714-79daac0b3bd1">
      <Value>10</Value>
    </TaxCatchAll>
    <Year xmlns="bb3f24ee-972b-482f-9714-79daac0b3bd1">2021</Year>
    <g2b4da99f372470db7442e6e7d547633 xmlns="bb3f24ee-972b-482f-9714-79daac0b3bd1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 Specific Unit</TermName>
          <TermId xmlns="http://schemas.microsoft.com/office/infopath/2007/PartnerControls">563f1990-ab06-4734-9cae-1f71003f9624</TermId>
        </TermInfo>
      </Terms>
    </g2b4da99f372470db7442e6e7d547633>
    <b8a577e92ae84b39b8503a5b51c3f4e5 xmlns="bb3f24ee-972b-482f-9714-79daac0b3bd1">
      <Terms xmlns="http://schemas.microsoft.com/office/infopath/2007/PartnerControls"/>
    </b8a577e92ae84b39b8503a5b51c3f4e5>
    <RMG_x0020_Code xmlns="bb3f24ee-972b-482f-9714-79daac0b3bd1">Discretionary</RMG_x0020_Code>
    <DocumentStatus xmlns="bb3f24ee-972b-482f-9714-79daac0b3bd1">Draft</Document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llaboration Document" ma:contentTypeID="0x010100AAC7A7E619AB414F97D3F7EFC3B7955F00F065BBB11D0DBE4C94B49BC039246C2B" ma:contentTypeVersion="27" ma:contentTypeDescription="" ma:contentTypeScope="" ma:versionID="390a8c72b7a924a4fe0e0bf2c5e9d5d9">
  <xsd:schema xmlns:xsd="http://www.w3.org/2001/XMLSchema" xmlns:xs="http://www.w3.org/2001/XMLSchema" xmlns:p="http://schemas.microsoft.com/office/2006/metadata/properties" xmlns:ns1="http://schemas.microsoft.com/sharepoint/v3" xmlns:ns2="bb3f24ee-972b-482f-9714-79daac0b3bd1" xmlns:ns4="http://schemas.microsoft.com/sharepoint/v4" targetNamespace="http://schemas.microsoft.com/office/2006/metadata/properties" ma:root="true" ma:fieldsID="dec9534fe0d66663332ee89fc8ef067f" ns1:_="" ns2:_="" ns4:_="">
    <xsd:import namespace="http://schemas.microsoft.com/sharepoint/v3"/>
    <xsd:import namespace="bb3f24ee-972b-482f-9714-79daac0b3bd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cumentStatus"/>
                <xsd:element ref="ns2:Document_x0020_Topic" minOccurs="0"/>
                <xsd:element ref="ns2:MPI"/>
                <xsd:element ref="ns2:RMG_x0020_Code" minOccurs="0"/>
                <xsd:element ref="ns2:RMG_x0020_Retention_x0020_Period" minOccurs="0"/>
                <xsd:element ref="ns2:Job_x0020_Title2" minOccurs="0"/>
                <xsd:element ref="ns2:Business" minOccurs="0"/>
                <xsd:element ref="ns2:Lead_x0020_Engineer" minOccurs="0"/>
                <xsd:element ref="ns2:g2b4da99f372470db7442e6e7d547633" minOccurs="0"/>
                <xsd:element ref="ns2:TaxCatchAll" minOccurs="0"/>
                <xsd:element ref="ns2:TaxCatchAllLabel" minOccurs="0"/>
                <xsd:element ref="ns2:b8a577e92ae84b39b8503a5b51c3f4e5" minOccurs="0"/>
                <xsd:element ref="ns2:Year" minOccurs="0"/>
                <xsd:element ref="ns1:DocumentSetDescription" minOccurs="0"/>
                <xsd:element ref="ns2:Job_x0020_Type" minOccurs="0"/>
                <xsd:element ref="ns2:Job_x0020_Statu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5" nillable="true" ma:displayName="Description" ma:description="A description of the Collaboration Job.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f24ee-972b-482f-9714-79daac0b3bd1" elementFormDefault="qualified">
    <xsd:import namespace="http://schemas.microsoft.com/office/2006/documentManagement/types"/>
    <xsd:import namespace="http://schemas.microsoft.com/office/infopath/2007/PartnerControls"/>
    <xsd:element name="DocumentStatus" ma:index="2" ma:displayName="Document Status" ma:default="Draft" ma:description="Document evolution status" ma:format="Dropdown" ma:internalName="DocumentStatus">
      <xsd:simpleType>
        <xsd:restriction base="dms:Choice">
          <xsd:enumeration value="Draft"/>
          <xsd:enumeration value="Email"/>
          <xsd:enumeration value="Final"/>
          <xsd:enumeration value="Mark up"/>
          <xsd:enumeration value="On-going"/>
          <xsd:enumeration value="Reference"/>
          <xsd:enumeration value="Site Data"/>
          <xsd:enumeration value="Not Categorized"/>
        </xsd:restriction>
      </xsd:simpleType>
    </xsd:element>
    <xsd:element name="Document_x0020_Topic" ma:index="3" nillable="true" ma:displayName="Document Type" ma:default="Reference" ma:description="Topic of  the document (i.e., report, agenda, etc.)" ma:format="Dropdown" ma:internalName="Document_x0020_Topic">
      <xsd:simpleType>
        <xsd:restriction base="dms:Choice">
          <xsd:enumeration value="Agenda"/>
          <xsd:enumeration value="Budget"/>
          <xsd:enumeration value="Calculations"/>
          <xsd:enumeration value="Comment Log"/>
          <xsd:enumeration value="Drawings"/>
          <xsd:enumeration value="Follow up"/>
          <xsd:enumeration value="Meeting Minutes"/>
          <xsd:enumeration value="Modeling File"/>
          <xsd:enumeration value="Pictures"/>
          <xsd:enumeration value="Presentation"/>
          <xsd:enumeration value="Procedure"/>
          <xsd:enumeration value="Reference"/>
          <xsd:enumeration value="Report"/>
          <xsd:enumeration value="Review Comments"/>
          <xsd:enumeration value="Schedule"/>
          <xsd:enumeration value="Workplan/Schedule"/>
          <xsd:enumeration value="TQ Checklist"/>
        </xsd:restriction>
      </xsd:simpleType>
    </xsd:element>
    <xsd:element name="MPI" ma:index="4" ma:displayName="MPI" ma:default="Not Classified" ma:format="Dropdown" ma:internalName="MPI">
      <xsd:simpleType>
        <xsd:restriction base="dms:Choice">
          <xsd:enumeration value="Not Classified"/>
          <xsd:enumeration value="Proprietary"/>
          <xsd:enumeration value="Private"/>
          <xsd:enumeration value="Restricted Distribution"/>
        </xsd:restriction>
      </xsd:simpleType>
    </xsd:element>
    <xsd:element name="RMG_x0020_Code" ma:index="5" nillable="true" ma:displayName="RMG Code" ma:default="Discretionary" ma:description="Enter the appropriate RMG code for this document" ma:format="Dropdown" ma:internalName="RMG_x0020_Code">
      <xsd:simpleType>
        <xsd:restriction base="dms:Choice">
          <xsd:enumeration value="Discretionary"/>
          <xsd:enumeration value="TEC1000 (Technical Reports &amp; Correspondence): Duplicate Controlled: PERMANENT"/>
          <xsd:enumeration value="TEC5000 (Technical Manuals &amp; Practices): Duplicate Controlled: INDEFINITE - MIN 10"/>
          <xsd:enumeration value="TEC8000 (Research &amp; Development): Duplicate Controlled: INDEFINITE - MIN 10"/>
          <xsd:enumeration value="COM2020 (Software Programs): Duplicate Controlled: ACTIVE + 10"/>
          <xsd:enumeration value="LEG4000 (Legal Claims or Litigation): Duplicate Controlled: ACTIVE + Law Clearance"/>
          <xsd:enumeration value="ACC1000 (Records of Payment or Financial Obligations; Vendor Invoices): Duplicate Controlled: ACTIVE+10"/>
          <xsd:enumeration value="Other applicable codes"/>
        </xsd:restriction>
      </xsd:simpleType>
    </xsd:element>
    <xsd:element name="RMG_x0020_Retention_x0020_Period" ma:index="6" nillable="true" ma:displayName="RMG Retention Period" ma:default="3 years" ma:format="Dropdown" ma:internalName="RMG_x0020_Retention_x0020_Period">
      <xsd:simpleType>
        <xsd:restriction base="dms:Choice">
          <xsd:enumeration value="1 year"/>
          <xsd:enumeration value="3 years"/>
          <xsd:enumeration value="5 years"/>
          <xsd:enumeration value="10 years"/>
          <xsd:enumeration value="20 years"/>
          <xsd:enumeration value="Law Clearance"/>
          <xsd:enumeration value="Indefinite"/>
          <xsd:enumeration value="Permanent"/>
          <xsd:enumeration value="While Job Active"/>
        </xsd:restriction>
      </xsd:simpleType>
    </xsd:element>
    <xsd:element name="Job_x0020_Title2" ma:index="7" nillable="true" ma:displayName="Job Title" ma:default="Change this text to a unique Job Title." ma:description="Short and concise and should be same as Name Field." ma:hidden="true" ma:internalName="Job_x0020_Title2" ma:readOnly="false">
      <xsd:simpleType>
        <xsd:restriction base="dms:Text">
          <xsd:maxLength value="255"/>
        </xsd:restriction>
      </xsd:simpleType>
    </xsd:element>
    <xsd:element name="Business" ma:index="9" nillable="true" ma:displayName="Business" ma:default="Chemicals" ma:description="Business Line for the support work" ma:format="Dropdown" ma:internalName="Business">
      <xsd:simpleType>
        <xsd:restriction base="dms:Choice">
          <xsd:enumeration value="Chemicals"/>
          <xsd:enumeration value="Midstream"/>
          <xsd:enumeration value="Refining"/>
          <xsd:enumeration value="Upstream"/>
        </xsd:restriction>
      </xsd:simpleType>
    </xsd:element>
    <xsd:element name="Lead_x0020_Engineer" ma:index="11" nillable="true" ma:displayName="Engineer" ma:description="Indicate the name of the Lead Engineer or Technologist that is stewarding this job." ma:list="UserInfo" ma:SharePointGroup="0" ma:internalName="Lead_x0020_Engine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2b4da99f372470db7442e6e7d547633" ma:index="15" nillable="true" ma:taxonomy="true" ma:internalName="g2b4da99f372470db7442e6e7d547633" ma:taxonomyFieldName="Unit" ma:displayName="Unit" ma:default="10;#No Specific Unit|563f1990-ab06-4734-9cae-1f71003f9624" ma:fieldId="{02b4da99-f372-470d-b744-2e6e7d547633}" ma:sspId="cd2eac8c-8ecc-4645-b318-02844a02f951" ma:termSetId="63b51d88-9b95-49d7-8eb1-d7d6e9aaa8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91d4837e-228a-4dcf-9397-835dacfb2848}" ma:internalName="TaxCatchAll" ma:showField="CatchAllData" ma:web="bb3f24ee-972b-482f-9714-79daac0b3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91d4837e-228a-4dcf-9397-835dacfb2848}" ma:internalName="TaxCatchAllLabel" ma:readOnly="true" ma:showField="CatchAllDataLabel" ma:web="bb3f24ee-972b-482f-9714-79daac0b3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8a577e92ae84b39b8503a5b51c3f4e5" ma:index="22" nillable="true" ma:taxonomy="true" ma:internalName="b8a577e92ae84b39b8503a5b51c3f4e5" ma:taxonomyFieldName="Site_x0020__x002d__x0020_EM" ma:displayName="Site" ma:default="" ma:fieldId="{b8a577e9-2ae8-4b39-b850-3a5b51c3f4e5}" ma:sspId="cd2eac8c-8ecc-4645-b318-02844a02f951" ma:termSetId="e832b675-815e-482a-af03-7410cbd547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Year" ma:index="24" nillable="true" ma:displayName="Year" ma:default="2020" ma:description="Year that job was created" ma:format="Dropdown" ma:internalName="Year">
      <xsd:simpleType>
        <xsd:restriction base="dms:Choice"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Job_x0020_Type" ma:index="26" nillable="true" ma:displayName="Air Technology Area" ma:default="Air Dispersion Modeling" ma:format="Dropdown" ma:internalName="Job_x0020_Type">
      <xsd:simpleType>
        <xsd:union memberTypes="dms:Text">
          <xsd:simpleType>
            <xsd:restriction base="dms:Choice">
              <xsd:enumeration value="Electrostatic Precipitation"/>
              <xsd:enumeration value="SCR (Selective Catalytic Reduction)"/>
              <xsd:enumeration value="SNCR (Thermal DeNOx)"/>
              <xsd:enumeration value="Scrubbing - Dry"/>
              <xsd:enumeration value="Scrubbing - Marine"/>
              <xsd:enumeration value="Scrubbing - Sea Water"/>
              <xsd:enumeration value="Scrubbing - Wet Gas"/>
              <xsd:enumeration value="Air Dispersion Modeling"/>
              <xsd:enumeration value="Emissions Estimating"/>
              <xsd:enumeration value="Flare Emissions Minimization"/>
              <xsd:enumeration value="Fence Line Monitoring"/>
              <xsd:enumeration value="Greenhouse Gas Emissions"/>
              <xsd:enumeration value="LDAR"/>
              <xsd:enumeration value="Regulations - Advocacy"/>
              <xsd:enumeration value="Regulations - Reviews"/>
            </xsd:restriction>
          </xsd:simpleType>
        </xsd:union>
      </xsd:simpleType>
    </xsd:element>
    <xsd:element name="Job_x0020_Status" ma:index="27" nillable="true" ma:displayName="Job Status" ma:default="Active" ma:description="Indicates whether or not the job is active" ma:format="Dropdown" ma:internalName="Job_x0020_Status">
      <xsd:simpleType>
        <xsd:restriction base="dms:Choice">
          <xsd:enumeration value="Active"/>
          <xsd:enumeration value="Inactive"/>
          <xsd:enumeration value="Clos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 ma:index="2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8423D3-602B-4C51-88FD-19A05DED73E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bb3f24ee-972b-482f-9714-79daac0b3bd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9E4A99-6E8A-4980-9333-7A9393A155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F151F3-BE09-4343-B4A1-35F134004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3f24ee-972b-482f-9714-79daac0b3bd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NHV_CZ Calculations</vt:lpstr>
      <vt:lpstr>NHV_Dil Calculations</vt:lpstr>
    </vt:vector>
  </TitlesOfParts>
  <Company>ExxonMobil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Chin, Xu-Xing</dc:creator>
  <cp:keywords/>
  <cp:lastModifiedBy>Otto, Diane E</cp:lastModifiedBy>
  <dcterms:created xsi:type="dcterms:W3CDTF">2021-09-07T01:20:09Z</dcterms:created>
  <dcterms:modified xsi:type="dcterms:W3CDTF">2022-01-04T13:25:48Z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0x010100AAC7A7E619AB414F97D3F7EFC3B7955F00F065BBB11D0DBE4C94B49BC039246C2B</vt:lpwstr>
  </property>
  <property fmtid="{D5CDD505-2E9C-101B-9397-08002B2CF9AE}" pid="3" name="Unit">
    <vt:lpwstr>10;#No Specific Unit|563f1990-ab06-4734-9cae-1f71003f9624</vt:lpwstr>
  </property>
  <property fmtid="{D5CDD505-2E9C-101B-9397-08002B2CF9AE}" pid="4" name="Site - EM">
    <vt:lpwstr/>
  </property>
  <property fmtid="{D5CDD505-2E9C-101B-9397-08002B2CF9AE}" pid="5" name="_docset_NoMedatataSyncRequired">
    <vt:lpwstr>False</vt:lpwstr>
  </property>
  <property fmtid="{D5CDD505-2E9C-101B-9397-08002B2CF9AE}" pid="6" name="_AdHocReviewCycleID">
    <vt:i4>-1674550005</vt:i4>
  </property>
  <property fmtid="{D5CDD505-2E9C-101B-9397-08002B2CF9AE}" pid="7" name="_NewReviewCycle">
    <vt:lpwstr/>
  </property>
  <property fmtid="{D5CDD505-2E9C-101B-9397-08002B2CF9AE}" pid="8" name="_EmailSubject">
    <vt:lpwstr>Flare Calculations</vt:lpwstr>
  </property>
  <property fmtid="{D5CDD505-2E9C-101B-9397-08002B2CF9AE}" pid="9" name="_AuthorEmail">
    <vt:lpwstr>diane.e.otto@exxonmobil.com</vt:lpwstr>
  </property>
  <property fmtid="{D5CDD505-2E9C-101B-9397-08002B2CF9AE}" pid="10" name="_AuthorEmailDisplayName">
    <vt:lpwstr>Otto, Diane E</vt:lpwstr>
  </property>
</Properties>
</file>